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imulador" sheetId="1" state="visible" r:id="rId1"/>
    <sheet xmlns:r="http://schemas.openxmlformats.org/officeDocument/2006/relationships" name="Instruçõ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/MM/YYYY"/>
    <numFmt numFmtId="166" formatCode="0.0%"/>
  </numFmts>
  <fonts count="10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1E3A8A"/>
      <sz val="12"/>
    </font>
    <font>
      <b val="1"/>
    </font>
    <font>
      <b val="1"/>
      <color rgb="00FFFFFF"/>
      <sz val="11"/>
    </font>
    <font>
      <b val="1"/>
      <sz val="12"/>
    </font>
    <font>
      <b val="1"/>
      <color rgb="001E3A8A"/>
    </font>
    <font>
      <b val="1"/>
      <color rgb="001E3A8A"/>
      <sz val="14"/>
    </font>
    <font>
      <b val="1"/>
      <color rgb="001E3A8A"/>
      <sz val="11"/>
    </font>
    <font>
      <b val="1"/>
      <color rgb="00DC2626"/>
    </font>
  </fonts>
  <fills count="5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0" fillId="2" borderId="1" pivotButton="0" quotePrefix="0" xfId="0"/>
    <xf numFmtId="165" fontId="0" fillId="2" borderId="1" pivotButton="0" quotePrefix="0" xfId="0"/>
    <xf numFmtId="4" fontId="0" fillId="2" borderId="1" pivotButton="0" quotePrefix="0" xfId="0"/>
    <xf numFmtId="0" fontId="3" fillId="0" borderId="1" pivotButton="0" quotePrefix="0" xfId="0"/>
    <xf numFmtId="4" fontId="0" fillId="0" borderId="1" pivotButton="0" quotePrefix="0" xfId="0"/>
    <xf numFmtId="0" fontId="4" fillId="3" borderId="1" applyAlignment="1" pivotButton="0" quotePrefix="0" xfId="0">
      <alignment horizontal="center" vertical="center"/>
    </xf>
    <xf numFmtId="0" fontId="0" fillId="0" borderId="1" pivotButton="0" quotePrefix="0" xfId="0"/>
    <xf numFmtId="0" fontId="0" fillId="0" borderId="1" applyAlignment="1" pivotButton="0" quotePrefix="0" xfId="0">
      <alignment horizontal="center"/>
    </xf>
    <xf numFmtId="0" fontId="4" fillId="3" borderId="1" applyAlignment="1" pivotButton="0" quotePrefix="0" xfId="0">
      <alignment horizontal="center"/>
    </xf>
    <xf numFmtId="0" fontId="6" fillId="0" borderId="0" pivotButton="0" quotePrefix="0" xfId="0"/>
    <xf numFmtId="4" fontId="3" fillId="4" borderId="1" pivotButton="0" quotePrefix="0" xfId="0"/>
    <xf numFmtId="4" fontId="5" fillId="4" borderId="1" pivotButton="0" quotePrefix="0" xfId="0"/>
    <xf numFmtId="166" fontId="0" fillId="0" borderId="1" pivotButton="0" quotePrefix="0" xfId="0"/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Evolução do Valor da Aposentadoria</a:t>
            </a:r>
          </a:p>
        </rich>
      </tx>
    </title>
    <plotArea>
      <lineChart>
        <grouping val="standard"/>
        <ser>
          <idx val="0"/>
          <order val="0"/>
          <tx>
            <strRef>
              <f>'Simulador'!D35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'Simulador'!$A$36:$A$55</f>
            </numRef>
          </cat>
          <val>
            <numRef>
              <f>'Simulador'!$D$36:$D$55</f>
            </numRef>
          </val>
        </ser>
        <ser>
          <idx val="1"/>
          <order val="1"/>
          <tx>
            <strRef>
              <f>'Simulador'!E35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'Simulador'!$A$36:$A$55</f>
            </numRef>
          </cat>
          <val>
            <numRef>
              <f>'Simulador'!$E$36:$E$55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Ano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Valor (R$)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7</col>
      <colOff>0</colOff>
      <row>9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55"/>
  <sheetViews>
    <sheetView workbookViewId="0">
      <selection activeCell="A1" sqref="A1"/>
    </sheetView>
  </sheetViews>
  <sheetFormatPr baseColWidth="8" defaultRowHeight="15"/>
  <cols>
    <col width="30" customWidth="1" min="1" max="1"/>
    <col width="25" customWidth="1" min="2" max="2"/>
    <col width="20" customWidth="1" min="3" max="3"/>
    <col width="22" customWidth="1" min="4" max="4"/>
    <col width="22" customWidth="1" min="5" max="5"/>
    <col width="20" customWidth="1" min="6" max="6"/>
  </cols>
  <sheetData>
    <row r="1">
      <c r="A1" s="1" t="inlineStr">
        <is>
          <t>SIMULADOR DE APOSENTADORIA</t>
        </is>
      </c>
    </row>
    <row r="3">
      <c r="A3" s="2" t="inlineStr">
        <is>
          <t>DADOS PESSOAIS</t>
        </is>
      </c>
    </row>
    <row r="4">
      <c r="A4" t="inlineStr">
        <is>
          <t>Nome:</t>
        </is>
      </c>
      <c r="B4" s="3" t="inlineStr">
        <is>
          <t>Maria Silva Santos</t>
        </is>
      </c>
      <c r="D4" t="inlineStr">
        <is>
          <t>Tempo de Contribuição (anos):</t>
        </is>
      </c>
      <c r="E4" s="3" t="n">
        <v>18</v>
      </c>
    </row>
    <row r="5">
      <c r="A5" t="inlineStr">
        <is>
          <t>Data de Nascimento:</t>
        </is>
      </c>
      <c r="B5" s="4" t="n">
        <v>29295</v>
      </c>
      <c r="D5" t="inlineStr">
        <is>
          <t>Salário Atual (R$):</t>
        </is>
      </c>
      <c r="E5" s="5" t="n">
        <v>4500</v>
      </c>
    </row>
    <row r="6">
      <c r="A6" t="inlineStr">
        <is>
          <t>Idade Atual:</t>
        </is>
      </c>
      <c r="B6" s="6">
        <f>DATEDIF(B5,TODAY(),"Y")</f>
        <v/>
      </c>
      <c r="D6" t="inlineStr">
        <is>
          <t>Contribuição Mensal (R$):</t>
        </is>
      </c>
      <c r="E6" s="7">
        <f>E5*0.11</f>
        <v/>
      </c>
    </row>
    <row r="7">
      <c r="A7" t="inlineStr">
        <is>
          <t>Sexo:</t>
        </is>
      </c>
      <c r="B7" s="3" t="inlineStr">
        <is>
          <t>Feminino</t>
        </is>
      </c>
      <c r="D7" t="inlineStr">
        <is>
          <t>Média Salarial (últimos 80%):</t>
        </is>
      </c>
      <c r="E7" s="5" t="n">
        <v>4200</v>
      </c>
    </row>
    <row r="9">
      <c r="A9" s="2" t="inlineStr">
        <is>
          <t>REQUISITOS APOSENTADORIA POR IDADE</t>
        </is>
      </c>
    </row>
    <row r="10">
      <c r="A10" s="8" t="inlineStr">
        <is>
          <t>Regra</t>
        </is>
      </c>
      <c r="B10" s="8" t="inlineStr">
        <is>
          <t>Idade Mínima</t>
        </is>
      </c>
      <c r="C10" s="8" t="inlineStr">
        <is>
          <t>Tempo Mínimo</t>
        </is>
      </c>
      <c r="D10" s="8" t="inlineStr">
        <is>
          <t>Sua Idade</t>
        </is>
      </c>
      <c r="E10" s="8" t="inlineStr">
        <is>
          <t>Seu Tempo</t>
        </is>
      </c>
      <c r="F10" s="8" t="inlineStr">
        <is>
          <t>Status</t>
        </is>
      </c>
    </row>
    <row r="11">
      <c r="A11" s="9" t="inlineStr">
        <is>
          <t>Mulher (Regra Geral)</t>
        </is>
      </c>
      <c r="B11" s="9" t="n">
        <v>62</v>
      </c>
      <c r="C11" s="9" t="n">
        <v>15</v>
      </c>
      <c r="D11" s="9">
        <f>B6</f>
        <v/>
      </c>
      <c r="E11" s="9">
        <f>E4</f>
        <v/>
      </c>
      <c r="F11" s="10">
        <f>IF(AND(D11&gt;=B11,E11&gt;=C11),"✓ PODE APOSENTAR","Faltam "&amp;IF(D11&lt;B11,B11-D11&amp;" anos de idade","")&amp;IF(AND(D11&lt;B11,E11&lt;C11)," e ","")&amp;IF(E11&lt;C11,C11-E11&amp;" anos contrib.",""))</f>
        <v/>
      </c>
    </row>
    <row r="12">
      <c r="A12" s="9" t="inlineStr">
        <is>
          <t>Homem (Regra Geral)</t>
        </is>
      </c>
      <c r="B12" s="9" t="n">
        <v>65</v>
      </c>
      <c r="C12" s="9" t="n">
        <v>15</v>
      </c>
      <c r="D12" s="9">
        <f>B6</f>
        <v/>
      </c>
      <c r="E12" s="9">
        <f>E4</f>
        <v/>
      </c>
      <c r="F12" s="10">
        <f>IF(AND(D12&gt;=B12,E12&gt;=C12),"✓ PODE APOSENTAR","Faltam "&amp;IF(D12&lt;B12,B12-D12&amp;" anos de idade","")&amp;IF(AND(D12&lt;B12,E12&lt;C12)," e ","")&amp;IF(E12&lt;C12,C12-E12&amp;" anos contrib.",""))</f>
        <v/>
      </c>
    </row>
    <row r="14">
      <c r="A14" s="2" t="inlineStr">
        <is>
          <t>REGRA DE TRANSIÇÃO - PEDÁGIO 100%</t>
        </is>
      </c>
    </row>
    <row r="15">
      <c r="A15" s="11" t="inlineStr">
        <is>
          <t>Requisito</t>
        </is>
      </c>
      <c r="B15" s="11" t="inlineStr">
        <is>
          <t>Mínimo Exigido</t>
        </is>
      </c>
      <c r="C15" s="11" t="inlineStr">
        <is>
          <t>Sua Situação</t>
        </is>
      </c>
      <c r="D15" s="11" t="inlineStr">
        <is>
          <t>Falta</t>
        </is>
      </c>
    </row>
    <row r="16">
      <c r="A16" s="9" t="inlineStr">
        <is>
          <t>Tempo em 13/11/2019 (mulher)</t>
        </is>
      </c>
      <c r="B16" s="9" t="inlineStr">
        <is>
          <t>28 anos</t>
        </is>
      </c>
      <c r="C16" s="9">
        <f>E4&amp;" anos"</f>
        <v/>
      </c>
      <c r="D16" s="9">
        <f>IF(E4&gt;=28,"Atende","Não se aplica")</f>
        <v/>
      </c>
    </row>
    <row r="17">
      <c r="A17" s="9" t="inlineStr">
        <is>
          <t>Tempo em 13/11/2019 (homem)</t>
        </is>
      </c>
      <c r="B17" s="9" t="inlineStr">
        <is>
          <t>33 anos</t>
        </is>
      </c>
      <c r="C17" s="9">
        <f>E4&amp;" anos"</f>
        <v/>
      </c>
      <c r="D17" s="9">
        <f>IF(E4&gt;=33,"Atende","Não se aplica")</f>
        <v/>
      </c>
    </row>
    <row r="18">
      <c r="A18" s="9" t="inlineStr">
        <is>
          <t>Idade Mínima (mulher)</t>
        </is>
      </c>
      <c r="B18" s="9" t="inlineStr">
        <is>
          <t>57 anos</t>
        </is>
      </c>
      <c r="C18" s="9">
        <f>B6&amp;" anos"</f>
        <v/>
      </c>
      <c r="D18" s="9">
        <f>IF(B6&gt;=57,"Atende",57-B6&amp;" anos")</f>
        <v/>
      </c>
    </row>
    <row r="19">
      <c r="A19" s="9" t="inlineStr">
        <is>
          <t>Idade Mínima (homem)</t>
        </is>
      </c>
      <c r="B19" s="9" t="inlineStr">
        <is>
          <t>60 anos</t>
        </is>
      </c>
      <c r="C19" s="9">
        <f>B6&amp;" anos"</f>
        <v/>
      </c>
      <c r="D19" s="9">
        <f>IF(B6&gt;=60,"Atende",60-B6&amp;" anos")</f>
        <v/>
      </c>
    </row>
    <row r="20">
      <c r="A20" s="9" t="inlineStr">
        <is>
          <t>Tempo Total (mulher)</t>
        </is>
      </c>
      <c r="B20" s="9" t="inlineStr">
        <is>
          <t>30 anos</t>
        </is>
      </c>
      <c r="C20" s="9">
        <f>E4&amp;" anos"</f>
        <v/>
      </c>
      <c r="D20" s="9">
        <f>IF(E4&gt;=30,"Atende",30-E4&amp;" anos")</f>
        <v/>
      </c>
    </row>
    <row r="21">
      <c r="A21" s="9" t="inlineStr">
        <is>
          <t>Tempo Total (homem)</t>
        </is>
      </c>
      <c r="B21" s="9" t="inlineStr">
        <is>
          <t>35 anos</t>
        </is>
      </c>
      <c r="C21" s="9">
        <f>E4&amp;" anos"</f>
        <v/>
      </c>
      <c r="D21" s="9">
        <f>IF(E4&gt;=35,"Atende",35-E4&amp;" anos")</f>
        <v/>
      </c>
    </row>
    <row r="23">
      <c r="A23" s="2" t="inlineStr">
        <is>
          <t>CÁLCULO DO VALOR DA APOSENTADORIA</t>
        </is>
      </c>
    </row>
    <row r="24">
      <c r="A24" s="11" t="inlineStr">
        <is>
          <t>Descrição</t>
        </is>
      </c>
      <c r="B24" s="11" t="inlineStr">
        <is>
          <t>Cálculo</t>
        </is>
      </c>
      <c r="C24" s="11" t="inlineStr">
        <is>
          <t>Valor (R$)</t>
        </is>
      </c>
      <c r="E24" s="12" t="inlineStr">
        <is>
          <t>PROJEÇÃO FUTURA</t>
        </is>
      </c>
    </row>
    <row r="25">
      <c r="A25" s="9" t="inlineStr">
        <is>
          <t>Base de Cálculo</t>
        </is>
      </c>
      <c r="B25" s="9" t="inlineStr">
        <is>
          <t>Média dos 80% maiores salários</t>
        </is>
      </c>
      <c r="C25" s="7">
        <f>E7</f>
        <v/>
      </c>
      <c r="E25" s="9" t="inlineStr">
        <is>
          <t>Anos até aposentar:</t>
        </is>
      </c>
      <c r="F25" s="3" t="n">
        <v>5</v>
      </c>
    </row>
    <row r="26">
      <c r="A26" s="9" t="inlineStr">
        <is>
          <t>Percentual Base</t>
        </is>
      </c>
      <c r="B26" s="9" t="inlineStr">
        <is>
          <t>60% da média</t>
        </is>
      </c>
      <c r="C26" s="7">
        <f>C25*0.6</f>
        <v/>
      </c>
      <c r="E26" s="9" t="inlineStr">
        <is>
          <t>Tempo contrib. futuro:</t>
        </is>
      </c>
      <c r="F26" s="9">
        <f>E4+F25</f>
        <v/>
      </c>
    </row>
    <row r="27">
      <c r="A27" s="9" t="inlineStr">
        <is>
          <t>Adicional por Ano (Mulher)</t>
        </is>
      </c>
      <c r="B27" s="9" t="inlineStr">
        <is>
          <t>2% por ano acima de 15 anos</t>
        </is>
      </c>
      <c r="C27" s="7">
        <f>IF(E4&gt;15,(E4-15)*0.02*C25,0)</f>
        <v/>
      </c>
      <c r="E27" s="9" t="inlineStr">
        <is>
          <t>Idade futura:</t>
        </is>
      </c>
      <c r="F27" s="9">
        <f>B6+F25</f>
        <v/>
      </c>
    </row>
    <row r="28">
      <c r="A28" s="9" t="inlineStr">
        <is>
          <t>Adicional por Ano (Homem)</t>
        </is>
      </c>
      <c r="B28" s="9" t="inlineStr">
        <is>
          <t>2% por ano acima de 20 anos</t>
        </is>
      </c>
      <c r="C28" s="7">
        <f>IF(E4&gt;20,(E4-20)*0.02*C25,0)</f>
        <v/>
      </c>
      <c r="E28" s="9" t="inlineStr">
        <is>
          <t>Aposentadoria futura (M):</t>
        </is>
      </c>
      <c r="F28" s="13">
        <f>(C25*0.6)+IF((E4+F25)&gt;15,((E4+F25)-15)*0.02*C25,0)</f>
        <v/>
      </c>
    </row>
    <row r="29">
      <c r="A29" s="9" t="inlineStr">
        <is>
          <t>VALOR ESTIMADO (Mulher)</t>
        </is>
      </c>
      <c r="B29" s="9" t="inlineStr">
        <is>
          <t>Base + Adicional</t>
        </is>
      </c>
      <c r="C29" s="14">
        <f>C26+C27</f>
        <v/>
      </c>
      <c r="E29" s="9" t="inlineStr">
        <is>
          <t>Aposentadoria futura (H):</t>
        </is>
      </c>
      <c r="F29" s="13">
        <f>(C25*0.6)+IF((E4+F25)&gt;20,((E4+F25)-20)*0.02*C25,0)</f>
        <v/>
      </c>
    </row>
    <row r="30">
      <c r="A30" s="9" t="inlineStr">
        <is>
          <t>VALOR ESTIMADO (Homem)</t>
        </is>
      </c>
      <c r="B30" s="9" t="inlineStr">
        <is>
          <t>Base + Adicional</t>
        </is>
      </c>
      <c r="C30" s="14">
        <f>C26+C28</f>
        <v/>
      </c>
    </row>
    <row r="31">
      <c r="A31" s="9" t="inlineStr">
        <is>
          <t>Percentual do Salário (Mulher)</t>
        </is>
      </c>
      <c r="B31" s="9" t="inlineStr">
        <is>
          <t>% da média salarial</t>
        </is>
      </c>
      <c r="C31" s="15">
        <f>C29/C25</f>
        <v/>
      </c>
    </row>
    <row r="32">
      <c r="A32" s="9" t="inlineStr">
        <is>
          <t>Percentual do Salário (Homem)</t>
        </is>
      </c>
      <c r="B32" s="9" t="inlineStr">
        <is>
          <t>% da média salarial</t>
        </is>
      </c>
      <c r="C32" s="15">
        <f>C30/C25</f>
        <v/>
      </c>
    </row>
    <row r="34">
      <c r="A34" s="2" t="inlineStr">
        <is>
          <t>SIMULAÇÃO ANO A ANO</t>
        </is>
      </c>
    </row>
    <row r="35">
      <c r="A35" s="11" t="inlineStr">
        <is>
          <t>Ano</t>
        </is>
      </c>
      <c r="B35" s="11" t="inlineStr">
        <is>
          <t>Idade</t>
        </is>
      </c>
      <c r="C35" s="11" t="inlineStr">
        <is>
          <t>Tempo Contrib.</t>
        </is>
      </c>
      <c r="D35" s="11" t="inlineStr">
        <is>
          <t>Valor Aposentadoria (M)</t>
        </is>
      </c>
      <c r="E35" s="11" t="inlineStr">
        <is>
          <t>Valor Aposentadoria (H)</t>
        </is>
      </c>
      <c r="F35" s="11" t="inlineStr">
        <is>
          <t>% da Média (M)</t>
        </is>
      </c>
    </row>
    <row r="36">
      <c r="A36" s="9" t="n">
        <v>2026</v>
      </c>
      <c r="B36" s="9">
        <f>B6+0</f>
        <v/>
      </c>
      <c r="C36" s="9">
        <f>E4+0</f>
        <v/>
      </c>
      <c r="D36" s="7">
        <f>MAX((C25*0.6)+IF(C36&gt;15,(C36-15)*0.02*C25,0),0)</f>
        <v/>
      </c>
      <c r="E36" s="7">
        <f>MAX((C25*0.6)+IF(C36&gt;20,(C36-20)*0.02*C25,0),0)</f>
        <v/>
      </c>
      <c r="F36" s="15">
        <f>D36/C25</f>
        <v/>
      </c>
    </row>
    <row r="37">
      <c r="A37" s="9" t="n">
        <v>2027</v>
      </c>
      <c r="B37" s="9">
        <f>B6+1</f>
        <v/>
      </c>
      <c r="C37" s="9">
        <f>E4+1</f>
        <v/>
      </c>
      <c r="D37" s="7">
        <f>MAX((C25*0.6)+IF(C37&gt;15,(C37-15)*0.02*C25,0),0)</f>
        <v/>
      </c>
      <c r="E37" s="7">
        <f>MAX((C25*0.6)+IF(C37&gt;20,(C37-20)*0.02*C25,0),0)</f>
        <v/>
      </c>
      <c r="F37" s="15">
        <f>D37/C25</f>
        <v/>
      </c>
    </row>
    <row r="38">
      <c r="A38" s="9" t="n">
        <v>2028</v>
      </c>
      <c r="B38" s="9">
        <f>B6+2</f>
        <v/>
      </c>
      <c r="C38" s="9">
        <f>E4+2</f>
        <v/>
      </c>
      <c r="D38" s="7">
        <f>MAX((C25*0.6)+IF(C38&gt;15,(C38-15)*0.02*C25,0),0)</f>
        <v/>
      </c>
      <c r="E38" s="7">
        <f>MAX((C25*0.6)+IF(C38&gt;20,(C38-20)*0.02*C25,0),0)</f>
        <v/>
      </c>
      <c r="F38" s="15">
        <f>D38/C25</f>
        <v/>
      </c>
    </row>
    <row r="39">
      <c r="A39" s="9" t="n">
        <v>2029</v>
      </c>
      <c r="B39" s="9">
        <f>B6+3</f>
        <v/>
      </c>
      <c r="C39" s="9">
        <f>E4+3</f>
        <v/>
      </c>
      <c r="D39" s="7">
        <f>MAX((C25*0.6)+IF(C39&gt;15,(C39-15)*0.02*C25,0),0)</f>
        <v/>
      </c>
      <c r="E39" s="7">
        <f>MAX((C25*0.6)+IF(C39&gt;20,(C39-20)*0.02*C25,0),0)</f>
        <v/>
      </c>
      <c r="F39" s="15">
        <f>D39/C25</f>
        <v/>
      </c>
    </row>
    <row r="40">
      <c r="A40" s="9" t="n">
        <v>2030</v>
      </c>
      <c r="B40" s="9">
        <f>B6+4</f>
        <v/>
      </c>
      <c r="C40" s="9">
        <f>E4+4</f>
        <v/>
      </c>
      <c r="D40" s="7">
        <f>MAX((C25*0.6)+IF(C40&gt;15,(C40-15)*0.02*C25,0),0)</f>
        <v/>
      </c>
      <c r="E40" s="7">
        <f>MAX((C25*0.6)+IF(C40&gt;20,(C40-20)*0.02*C25,0),0)</f>
        <v/>
      </c>
      <c r="F40" s="15">
        <f>D40/C25</f>
        <v/>
      </c>
    </row>
    <row r="41">
      <c r="A41" s="9" t="n">
        <v>2031</v>
      </c>
      <c r="B41" s="9">
        <f>B6+5</f>
        <v/>
      </c>
      <c r="C41" s="9">
        <f>E4+5</f>
        <v/>
      </c>
      <c r="D41" s="7">
        <f>MAX((C25*0.6)+IF(C41&gt;15,(C41-15)*0.02*C25,0),0)</f>
        <v/>
      </c>
      <c r="E41" s="7">
        <f>MAX((C25*0.6)+IF(C41&gt;20,(C41-20)*0.02*C25,0),0)</f>
        <v/>
      </c>
      <c r="F41" s="15">
        <f>D41/C25</f>
        <v/>
      </c>
    </row>
    <row r="42">
      <c r="A42" s="9" t="n">
        <v>2032</v>
      </c>
      <c r="B42" s="9">
        <f>B6+6</f>
        <v/>
      </c>
      <c r="C42" s="9">
        <f>E4+6</f>
        <v/>
      </c>
      <c r="D42" s="7">
        <f>MAX((C25*0.6)+IF(C42&gt;15,(C42-15)*0.02*C25,0),0)</f>
        <v/>
      </c>
      <c r="E42" s="7">
        <f>MAX((C25*0.6)+IF(C42&gt;20,(C42-20)*0.02*C25,0),0)</f>
        <v/>
      </c>
      <c r="F42" s="15">
        <f>D42/C25</f>
        <v/>
      </c>
    </row>
    <row r="43">
      <c r="A43" s="9" t="n">
        <v>2033</v>
      </c>
      <c r="B43" s="9">
        <f>B6+7</f>
        <v/>
      </c>
      <c r="C43" s="9">
        <f>E4+7</f>
        <v/>
      </c>
      <c r="D43" s="7">
        <f>MAX((C25*0.6)+IF(C43&gt;15,(C43-15)*0.02*C25,0),0)</f>
        <v/>
      </c>
      <c r="E43" s="7">
        <f>MAX((C25*0.6)+IF(C43&gt;20,(C43-20)*0.02*C25,0),0)</f>
        <v/>
      </c>
      <c r="F43" s="15">
        <f>D43/C25</f>
        <v/>
      </c>
    </row>
    <row r="44">
      <c r="A44" s="9" t="n">
        <v>2034</v>
      </c>
      <c r="B44" s="9">
        <f>B6+8</f>
        <v/>
      </c>
      <c r="C44" s="9">
        <f>E4+8</f>
        <v/>
      </c>
      <c r="D44" s="7">
        <f>MAX((C25*0.6)+IF(C44&gt;15,(C44-15)*0.02*C25,0),0)</f>
        <v/>
      </c>
      <c r="E44" s="7">
        <f>MAX((C25*0.6)+IF(C44&gt;20,(C44-20)*0.02*C25,0),0)</f>
        <v/>
      </c>
      <c r="F44" s="15">
        <f>D44/C25</f>
        <v/>
      </c>
    </row>
    <row r="45">
      <c r="A45" s="9" t="n">
        <v>2035</v>
      </c>
      <c r="B45" s="9">
        <f>B6+9</f>
        <v/>
      </c>
      <c r="C45" s="9">
        <f>E4+9</f>
        <v/>
      </c>
      <c r="D45" s="7">
        <f>MAX((C25*0.6)+IF(C45&gt;15,(C45-15)*0.02*C25,0),0)</f>
        <v/>
      </c>
      <c r="E45" s="7">
        <f>MAX((C25*0.6)+IF(C45&gt;20,(C45-20)*0.02*C25,0),0)</f>
        <v/>
      </c>
      <c r="F45" s="15">
        <f>D45/C25</f>
        <v/>
      </c>
    </row>
    <row r="46">
      <c r="A46" s="9" t="n">
        <v>2036</v>
      </c>
      <c r="B46" s="9">
        <f>B6+10</f>
        <v/>
      </c>
      <c r="C46" s="9">
        <f>E4+10</f>
        <v/>
      </c>
      <c r="D46" s="7">
        <f>MAX((C25*0.6)+IF(C46&gt;15,(C46-15)*0.02*C25,0),0)</f>
        <v/>
      </c>
      <c r="E46" s="7">
        <f>MAX((C25*0.6)+IF(C46&gt;20,(C46-20)*0.02*C25,0),0)</f>
        <v/>
      </c>
      <c r="F46" s="15">
        <f>D46/C25</f>
        <v/>
      </c>
    </row>
    <row r="47">
      <c r="A47" s="9" t="n">
        <v>2037</v>
      </c>
      <c r="B47" s="9">
        <f>B6+11</f>
        <v/>
      </c>
      <c r="C47" s="9">
        <f>E4+11</f>
        <v/>
      </c>
      <c r="D47" s="7">
        <f>MAX((C25*0.6)+IF(C47&gt;15,(C47-15)*0.02*C25,0),0)</f>
        <v/>
      </c>
      <c r="E47" s="7">
        <f>MAX((C25*0.6)+IF(C47&gt;20,(C47-20)*0.02*C25,0),0)</f>
        <v/>
      </c>
      <c r="F47" s="15">
        <f>D47/C25</f>
        <v/>
      </c>
    </row>
    <row r="48">
      <c r="A48" s="9" t="n">
        <v>2038</v>
      </c>
      <c r="B48" s="9">
        <f>B6+12</f>
        <v/>
      </c>
      <c r="C48" s="9">
        <f>E4+12</f>
        <v/>
      </c>
      <c r="D48" s="7">
        <f>MAX((C25*0.6)+IF(C48&gt;15,(C48-15)*0.02*C25,0),0)</f>
        <v/>
      </c>
      <c r="E48" s="7">
        <f>MAX((C25*0.6)+IF(C48&gt;20,(C48-20)*0.02*C25,0),0)</f>
        <v/>
      </c>
      <c r="F48" s="15">
        <f>D48/C25</f>
        <v/>
      </c>
    </row>
    <row r="49">
      <c r="A49" s="9" t="n">
        <v>2039</v>
      </c>
      <c r="B49" s="9">
        <f>B6+13</f>
        <v/>
      </c>
      <c r="C49" s="9">
        <f>E4+13</f>
        <v/>
      </c>
      <c r="D49" s="7">
        <f>MAX((C25*0.6)+IF(C49&gt;15,(C49-15)*0.02*C25,0),0)</f>
        <v/>
      </c>
      <c r="E49" s="7">
        <f>MAX((C25*0.6)+IF(C49&gt;20,(C49-20)*0.02*C25,0),0)</f>
        <v/>
      </c>
      <c r="F49" s="15">
        <f>D49/C25</f>
        <v/>
      </c>
    </row>
    <row r="50">
      <c r="A50" s="9" t="n">
        <v>2040</v>
      </c>
      <c r="B50" s="9">
        <f>B6+14</f>
        <v/>
      </c>
      <c r="C50" s="9">
        <f>E4+14</f>
        <v/>
      </c>
      <c r="D50" s="7">
        <f>MAX((C25*0.6)+IF(C50&gt;15,(C50-15)*0.02*C25,0),0)</f>
        <v/>
      </c>
      <c r="E50" s="7">
        <f>MAX((C25*0.6)+IF(C50&gt;20,(C50-20)*0.02*C25,0),0)</f>
        <v/>
      </c>
      <c r="F50" s="15">
        <f>D50/C25</f>
        <v/>
      </c>
    </row>
    <row r="51">
      <c r="A51" s="9" t="n">
        <v>2041</v>
      </c>
      <c r="B51" s="9">
        <f>B6+15</f>
        <v/>
      </c>
      <c r="C51" s="9">
        <f>E4+15</f>
        <v/>
      </c>
      <c r="D51" s="7">
        <f>MAX((C25*0.6)+IF(C51&gt;15,(C51-15)*0.02*C25,0),0)</f>
        <v/>
      </c>
      <c r="E51" s="7">
        <f>MAX((C25*0.6)+IF(C51&gt;20,(C51-20)*0.02*C25,0),0)</f>
        <v/>
      </c>
      <c r="F51" s="15">
        <f>D51/C25</f>
        <v/>
      </c>
    </row>
    <row r="52">
      <c r="A52" s="9" t="n">
        <v>2042</v>
      </c>
      <c r="B52" s="9">
        <f>B6+16</f>
        <v/>
      </c>
      <c r="C52" s="9">
        <f>E4+16</f>
        <v/>
      </c>
      <c r="D52" s="7">
        <f>MAX((C25*0.6)+IF(C52&gt;15,(C52-15)*0.02*C25,0),0)</f>
        <v/>
      </c>
      <c r="E52" s="7">
        <f>MAX((C25*0.6)+IF(C52&gt;20,(C52-20)*0.02*C25,0),0)</f>
        <v/>
      </c>
      <c r="F52" s="15">
        <f>D52/C25</f>
        <v/>
      </c>
    </row>
    <row r="53">
      <c r="A53" s="9" t="n">
        <v>2043</v>
      </c>
      <c r="B53" s="9">
        <f>B6+17</f>
        <v/>
      </c>
      <c r="C53" s="9">
        <f>E4+17</f>
        <v/>
      </c>
      <c r="D53" s="7">
        <f>MAX((C25*0.6)+IF(C53&gt;15,(C53-15)*0.02*C25,0),0)</f>
        <v/>
      </c>
      <c r="E53" s="7">
        <f>MAX((C25*0.6)+IF(C53&gt;20,(C53-20)*0.02*C25,0),0)</f>
        <v/>
      </c>
      <c r="F53" s="15">
        <f>D53/C25</f>
        <v/>
      </c>
    </row>
    <row r="54">
      <c r="A54" s="9" t="n">
        <v>2044</v>
      </c>
      <c r="B54" s="9">
        <f>B6+18</f>
        <v/>
      </c>
      <c r="C54" s="9">
        <f>E4+18</f>
        <v/>
      </c>
      <c r="D54" s="7">
        <f>MAX((C25*0.6)+IF(C54&gt;15,(C54-15)*0.02*C25,0),0)</f>
        <v/>
      </c>
      <c r="E54" s="7">
        <f>MAX((C25*0.6)+IF(C54&gt;20,(C54-20)*0.02*C25,0),0)</f>
        <v/>
      </c>
      <c r="F54" s="15">
        <f>D54/C25</f>
        <v/>
      </c>
    </row>
    <row r="55">
      <c r="A55" s="9" t="n">
        <v>2045</v>
      </c>
      <c r="B55" s="9">
        <f>B6+19</f>
        <v/>
      </c>
      <c r="C55" s="9">
        <f>E4+19</f>
        <v/>
      </c>
      <c r="D55" s="7">
        <f>MAX((C25*0.6)+IF(C55&gt;15,(C55-15)*0.02*C25,0),0)</f>
        <v/>
      </c>
      <c r="E55" s="7">
        <f>MAX((C25*0.6)+IF(C55&gt;20,(C55-20)*0.02*C25,0),0)</f>
        <v/>
      </c>
      <c r="F55" s="15">
        <f>D55/C25</f>
        <v/>
      </c>
    </row>
  </sheetData>
  <mergeCells count="7">
    <mergeCell ref="A1:F1"/>
    <mergeCell ref="A3:B3"/>
    <mergeCell ref="A9:F9"/>
    <mergeCell ref="A14:F14"/>
    <mergeCell ref="A23:F23"/>
    <mergeCell ref="E24:F24"/>
    <mergeCell ref="A34:F34"/>
  </mergeCells>
  <dataValidations count="1">
    <dataValidation sqref="B7" showErrorMessage="1" showInputMessage="1" allowBlank="0" type="list">
      <formula1>"Masculino,Feminino"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44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6" t="inlineStr">
        <is>
          <t>COMO USAR O SIMULADOR DE APOSENTADORIA</t>
        </is>
      </c>
    </row>
    <row r="2">
      <c r="A2" t="inlineStr"/>
    </row>
    <row r="3">
      <c r="A3" s="17" t="inlineStr">
        <is>
          <t>1. PREENCHA OS DADOS PESSOAIS (células em amarelo):</t>
        </is>
      </c>
    </row>
    <row r="4">
      <c r="A4" t="inlineStr">
        <is>
          <t xml:space="preserve">   • Nome completo</t>
        </is>
      </c>
    </row>
    <row r="5">
      <c r="A5" t="inlineStr">
        <is>
          <t xml:space="preserve">   • Data de nascimento</t>
        </is>
      </c>
    </row>
    <row r="6">
      <c r="A6" t="inlineStr">
        <is>
          <t xml:space="preserve">   • Sexo (escolha da lista)</t>
        </is>
      </c>
    </row>
    <row r="7">
      <c r="A7" t="inlineStr">
        <is>
          <t xml:space="preserve">   • Tempo de contribuição atual (em anos)</t>
        </is>
      </c>
    </row>
    <row r="8">
      <c r="A8" t="inlineStr">
        <is>
          <t xml:space="preserve">   • Salário atual</t>
        </is>
      </c>
    </row>
    <row r="9">
      <c r="A9" t="inlineStr">
        <is>
          <t xml:space="preserve">   • Média salarial dos últimos 80% maiores salários</t>
        </is>
      </c>
    </row>
    <row r="10">
      <c r="A10" t="inlineStr"/>
    </row>
    <row r="11">
      <c r="A11" s="17" t="inlineStr">
        <is>
          <t>2. CONSULTE OS REQUISITOS:</t>
        </is>
      </c>
    </row>
    <row r="12">
      <c r="A12" t="inlineStr">
        <is>
          <t xml:space="preserve">   • Verifique se já pode se aposentar pela regra de idade</t>
        </is>
      </c>
    </row>
    <row r="13">
      <c r="A13" t="inlineStr">
        <is>
          <t xml:space="preserve">   • Veja quanto falta para atingir os requisitos</t>
        </is>
      </c>
    </row>
    <row r="14">
      <c r="A14" t="inlineStr">
        <is>
          <t xml:space="preserve">   • Analise a regra de transição se você já contribuía antes de 2019</t>
        </is>
      </c>
    </row>
    <row r="15">
      <c r="A15" t="inlineStr"/>
    </row>
    <row r="16">
      <c r="A16" s="17" t="inlineStr">
        <is>
          <t>3. CONFIRA O VALOR ESTIMADO:</t>
        </is>
      </c>
    </row>
    <row r="17">
      <c r="A17" t="inlineStr">
        <is>
          <t xml:space="preserve">   • O cálculo mostra quanto você receberia hoje</t>
        </is>
      </c>
    </row>
    <row r="18">
      <c r="A18" t="inlineStr">
        <is>
          <t xml:space="preserve">   • Há valores separados para homens e mulheres</t>
        </is>
      </c>
    </row>
    <row r="19">
      <c r="A19" t="inlineStr">
        <is>
          <t xml:space="preserve">   • O percentual indica quanto do seu salário você receberá</t>
        </is>
      </c>
    </row>
    <row r="20">
      <c r="A20" t="inlineStr"/>
    </row>
    <row r="21">
      <c r="A21" s="17" t="inlineStr">
        <is>
          <t>4. FAÇA PROJEÇÕES:</t>
        </is>
      </c>
    </row>
    <row r="22">
      <c r="A22" t="inlineStr">
        <is>
          <t xml:space="preserve">   • Informe quantos anos pretende contribuir ainda</t>
        </is>
      </c>
    </row>
    <row r="23">
      <c r="A23" t="inlineStr">
        <is>
          <t xml:space="preserve">   • Veja como o valor aumentará com mais tempo</t>
        </is>
      </c>
    </row>
    <row r="24">
      <c r="A24" t="inlineStr">
        <is>
          <t xml:space="preserve">   • Consulte a tabela ano a ano para planejar melhor</t>
        </is>
      </c>
    </row>
    <row r="25">
      <c r="A25" t="inlineStr"/>
    </row>
    <row r="26">
      <c r="A26" s="17" t="inlineStr">
        <is>
          <t>5. REGRAS IMPORTANTES:</t>
        </is>
      </c>
    </row>
    <row r="27">
      <c r="A27" t="inlineStr">
        <is>
          <t xml:space="preserve">   • Mulheres: 62 anos de idade + 15 de contribuição (mínimo)</t>
        </is>
      </c>
    </row>
    <row r="28">
      <c r="A28" t="inlineStr">
        <is>
          <t xml:space="preserve">   • Homens: 65 anos de idade + 15 de contribuição (mínimo)</t>
        </is>
      </c>
    </row>
    <row r="29">
      <c r="A29" t="inlineStr">
        <is>
          <t xml:space="preserve">   • Valor: 60% da média + 2% por ano acima do mínimo</t>
        </is>
      </c>
    </row>
    <row r="30">
      <c r="A30" t="inlineStr">
        <is>
          <t xml:space="preserve">   • Mínimo mulher: 15 anos / Mínimo homem: 20 anos</t>
        </is>
      </c>
    </row>
    <row r="31">
      <c r="A31" t="inlineStr"/>
    </row>
    <row r="32">
      <c r="A32" s="17" t="inlineStr">
        <is>
          <t>6. OBSERVAÇÕES:</t>
        </is>
      </c>
    </row>
    <row r="33">
      <c r="A33" t="inlineStr">
        <is>
          <t xml:space="preserve">   • Esta é uma simulação ESTIMADA</t>
        </is>
      </c>
    </row>
    <row r="34">
      <c r="A34" t="inlineStr">
        <is>
          <t xml:space="preserve">   • Valores reais dependem de análise do INSS</t>
        </is>
      </c>
    </row>
    <row r="35">
      <c r="A35" t="inlineStr">
        <is>
          <t xml:space="preserve">   • Procure um advogado previdenciário para certeza</t>
        </is>
      </c>
    </row>
    <row r="36">
      <c r="A36" t="inlineStr">
        <is>
          <t xml:space="preserve">   • Mantenha documentação organizada (CNIS, contracheques)</t>
        </is>
      </c>
    </row>
    <row r="37">
      <c r="A37" t="inlineStr"/>
    </row>
    <row r="38">
      <c r="A38" s="17" t="inlineStr">
        <is>
          <t>7. MÉDIA SALARIAL:</t>
        </is>
      </c>
    </row>
    <row r="39">
      <c r="A39" t="inlineStr">
        <is>
          <t xml:space="preserve">   • Use a média dos 80% maiores salários desde julho/1994</t>
        </is>
      </c>
    </row>
    <row r="40">
      <c r="A40" t="inlineStr">
        <is>
          <t xml:space="preserve">   • Descarte os 20% menores salários</t>
        </is>
      </c>
    </row>
    <row r="41">
      <c r="A41" t="inlineStr">
        <is>
          <t xml:space="preserve">   • Valores corrigidos monetariamente</t>
        </is>
      </c>
    </row>
    <row r="42">
      <c r="A42" t="inlineStr"/>
    </row>
    <row r="43">
      <c r="A43" s="18" t="inlineStr">
        <is>
          <t>ATENÇÃO: Esta planilha é apenas uma ferramenta de orientação.</t>
        </is>
      </c>
    </row>
    <row r="44">
      <c r="A44" t="inlineStr">
        <is>
          <t>Para informações oficiais, acesse: meu.inss.gov.br</t>
        </is>
      </c>
    </row>
  </sheetData>
  <mergeCells count="44"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2026-02-05T21:14:35Z</dcterms:created>
  <dcterms:modified xmlns:dcterms="http://purl.org/dc/terms/" xmlns:xsi="http://www.w3.org/2001/XMLSchema-instance" xsi:type="dcterms:W3CDTF">2026-02-05T21:14:35Z</dcterms:modified>
</cp:coreProperties>
</file>